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1\"/>
    </mc:Choice>
  </mc:AlternateContent>
  <xr:revisionPtr revIDLastSave="0" documentId="13_ncr:1_{502F4063-7151-4551-8B32-F2DEB3EBBF4A}" xr6:coauthVersionLast="45" xr6:coauthVersionMax="45" xr10:uidLastSave="{00000000-0000-0000-0000-000000000000}"/>
  <bookViews>
    <workbookView xWindow="20370" yWindow="-120" windowWidth="29040" windowHeight="15840" xr2:uid="{E096A6B9-4EB4-4361-971E-79AA2FD5F44E}"/>
  </bookViews>
  <sheets>
    <sheet name="Mar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B73" i="2" l="1"/>
  <c r="B74" i="2"/>
  <c r="B72" i="2"/>
  <c r="B69" i="2"/>
  <c r="L16" i="2" l="1"/>
  <c r="M16" i="2" s="1"/>
  <c r="D238" i="2" l="1"/>
  <c r="D277" i="2" s="1"/>
  <c r="M65" i="2" l="1"/>
  <c r="F239" i="2" l="1"/>
  <c r="J212" i="2"/>
  <c r="J210" i="2"/>
  <c r="C324" i="2" l="1"/>
  <c r="A324" i="2"/>
  <c r="M263" i="2"/>
  <c r="M261" i="2"/>
  <c r="M259" i="2"/>
  <c r="A239" i="2"/>
  <c r="F223" i="2"/>
  <c r="M221" i="2"/>
  <c r="F221" i="2"/>
  <c r="M212" i="2"/>
  <c r="J225" i="2"/>
  <c r="M225" i="2" s="1"/>
  <c r="J223" i="2"/>
  <c r="H210" i="2"/>
  <c r="M210" i="2" s="1"/>
  <c r="M208" i="2"/>
  <c r="J200" i="2"/>
  <c r="M200" i="2" s="1"/>
  <c r="M202" i="2" s="1"/>
  <c r="M198" i="2"/>
  <c r="M189" i="2"/>
  <c r="M191" i="2" s="1"/>
  <c r="M187" i="2"/>
  <c r="J265" i="2" l="1"/>
  <c r="M265" i="2" s="1"/>
  <c r="M214" i="2"/>
  <c r="M223" i="2"/>
  <c r="M227" i="2" s="1"/>
  <c r="J124" i="2"/>
  <c r="M124" i="2" s="1"/>
  <c r="M121" i="2"/>
  <c r="M120" i="2"/>
  <c r="M119" i="2"/>
  <c r="J116" i="2"/>
  <c r="M116" i="2" s="1"/>
  <c r="J114" i="2"/>
  <c r="M114" i="2" s="1"/>
  <c r="M112" i="2"/>
  <c r="M107" i="2"/>
  <c r="M105" i="2"/>
  <c r="M103" i="2"/>
  <c r="M101" i="2"/>
  <c r="M99" i="2"/>
  <c r="A90" i="2"/>
  <c r="L79" i="2"/>
  <c r="M79" i="2" s="1"/>
  <c r="F72" i="2"/>
  <c r="F73" i="2" s="1"/>
  <c r="F74" i="2" s="1"/>
  <c r="D72" i="2"/>
  <c r="D73" i="2" s="1"/>
  <c r="M69" i="2"/>
  <c r="F63" i="2"/>
  <c r="D63" i="2"/>
  <c r="L63" i="2" s="1"/>
  <c r="M63" i="2" s="1"/>
  <c r="M60" i="2"/>
  <c r="F52" i="2"/>
  <c r="F53" i="2" s="1"/>
  <c r="D52" i="2"/>
  <c r="D53" i="2" s="1"/>
  <c r="L53" i="2" s="1"/>
  <c r="M53" i="2" s="1"/>
  <c r="L51" i="2"/>
  <c r="M51" i="2" s="1"/>
  <c r="M48" i="2"/>
  <c r="F42" i="2"/>
  <c r="L42" i="2"/>
  <c r="M42" i="2" s="1"/>
  <c r="L41" i="2"/>
  <c r="M41" i="2" s="1"/>
  <c r="M38" i="2"/>
  <c r="L33" i="2"/>
  <c r="M33" i="2" s="1"/>
  <c r="M30" i="2"/>
  <c r="F25" i="2"/>
  <c r="D25" i="2"/>
  <c r="B25" i="2"/>
  <c r="M22" i="2"/>
  <c r="M13" i="2"/>
  <c r="L25" i="2" l="1"/>
  <c r="M25" i="2" s="1"/>
  <c r="L72" i="2"/>
  <c r="M72" i="2" s="1"/>
  <c r="D74" i="2"/>
  <c r="L74" i="2" s="1"/>
  <c r="M74" i="2" s="1"/>
  <c r="L73" i="2"/>
  <c r="M73" i="2" s="1"/>
  <c r="L52" i="2"/>
  <c r="M52" i="2" s="1"/>
  <c r="D325" i="2" l="1"/>
  <c r="A250" i="2" l="1"/>
  <c r="F278" i="2"/>
  <c r="A278" i="2"/>
  <c r="A1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F7054A55-04EB-48E8-9FE1-D185A7D2622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<sst xmlns="http://schemas.openxmlformats.org/spreadsheetml/2006/main" count="332" uniqueCount="133">
  <si>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</si>
  <si>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</si>
  <si>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</si>
  <si>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</si>
  <si>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</si>
  <si>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</si>
  <si>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</si>
  <si>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</si>
  <si>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</si>
  <si>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</si>
  <si>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</si>
  <si>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</si>
  <si>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</si>
  <si>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</si>
  <si>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</si>
  <si>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</si>
  <si>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</si>
  <si>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</si>
  <si>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</si>
  <si>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</si>
  <si>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</si>
  <si>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</si>
  <si>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</si>
  <si>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</si>
  <si>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</si>
  <si>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</si>
  <si>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</si>
  <si>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</si>
  <si>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</si>
  <si>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</si>
  <si>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</si>
  <si>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</si>
  <si>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</si>
  <si>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</si>
  <si>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</si>
  <si>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</si>
  <si>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</si>
  <si>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</si>
  <si>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</si>
  <si>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</si>
  <si>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</si>
  <si>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</si>
  <si>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</si>
  <si>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</si>
  <si>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</si>
  <si>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</si>
  <si>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</si>
  <si>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</si>
  <si>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</si>
  <si>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</si>
  <si>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</si>
  <si>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</si>
  <si>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</si>
  <si>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</si>
  <si>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</si>
  <si>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</si>
  <si>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</si>
  <si>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</si>
  <si>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</si>
  <si>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</si>
  <si>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</si>
  <si>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</si>
  <si>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</si>
  <si>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</si>
  <si>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</si>
  <si>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</si>
  <si>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</si>
  <si>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</si>
  <si>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</si>
  <si>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</si>
  <si>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</si>
  <si>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</si>
  <si>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</si>
  <si>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</si>
  <si>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</si>
  <si>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</si>
  <si>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</si>
  <si>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</si>
  <si>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</si>
  <si>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</si>
  <si>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</si>
  <si>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</si>
  <si>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</si>
  <si>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</si>
  <si>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</si>
  <si>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</si>
  <si>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</si>
  <si>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</si>
  <si>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</si>
  <si>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</si>
  <si>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</si>
  <si>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</si>
  <si>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</si>
  <si>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</si>
  <si>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</si>
  <si>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</si>
  <si>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</si>
  <si>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</si>
  <si>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</si>
  <si>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</si>
  <si>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</si>
  <si>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</si>
  <si>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</si>
  <si>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</si>
  <si>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</si>
  <si>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</si>
  <si>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</si>
  <si>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</si>
  <si>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</si>
  <si>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</si>
  <si>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</si>
  <si>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</si>
  <si>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</si>
  <si>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</si>
  <si>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</si>
  <si>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</si>
  <si>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</si>
  <si>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</si>
  <si>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</si>
  <si>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>SCHEDULE 3 - RESIDENTIAL / RESIDENTIAL  AIR CONDITIONING FIRM GAS SALES SERVICE *</t>
  </si>
  <si>
    <t>SCHEDULE 4  - GENERAL FIRM GAS SALES / AIR CONDITIONING FIRM GAS SALES SERVICE *</t>
  </si>
  <si>
    <t xml:space="preserve">                                     VIRGINIA NATURAL GAS</t>
  </si>
  <si>
    <t xml:space="preserve">            MARCH 2021</t>
  </si>
  <si>
    <t>This Filing Effective for the Billing Month of March 2021 / Interim Rates- Subject to Refund per Case No. PUR-2020-00095</t>
  </si>
  <si>
    <t>Superseding Filing Effective for the Billing Month of February 2021/ Subject to Refund</t>
  </si>
  <si>
    <t>Superseding Filing Effective for the Billing Month of December 2020/ Subject to Refund</t>
  </si>
  <si>
    <t>MARCH 2021</t>
  </si>
  <si>
    <t>Filed 2-25-21</t>
  </si>
  <si>
    <t>This Filing Effective for the Billing Month of March 2021/ Interim Rates- Subject to Refund per Case No. PUR-2020-00095</t>
  </si>
  <si>
    <t>*Schedule 3 and Schedule 4 non A/C rates effective October through April</t>
  </si>
  <si>
    <t>This Filing Effective for the Billing Month of March 2021/ Subject to Refund per Case No. PUR-2020-00095</t>
  </si>
  <si>
    <t>FILED  2-17-21</t>
  </si>
  <si>
    <t>Filed 02-17-21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</si>
</sst>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0" fontId="16" fillId="0" borderId="0" xfId="0" applyFont="1"/>
    <xf numFmtId="0" fontId="3" fillId="0" borderId="0" xfId="1" applyFont="1" applyFill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  <xf numFmtId="165" fontId="3" fillId="0" borderId="0" xfId="1" applyNumberFormat="1" applyFont="1" applyFill="1"/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/>
  </sheetViews>
  <sheetFormatPr defaultColWidth="12.42578125" defaultRowHeight="20.25"/>
  <cols>
    <col min="1" max="1" width="72.85546875" style="4" customWidth="1"/>
    <col min="2" max="2" width="15.7109375" style="4" customWidth="1"/>
    <col min="3" max="3" width="20.140625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9.7109375" style="4" customWidth="1"/>
    <col min="9" max="9" width="9.7109375" style="4" customWidth="1"/>
    <col min="10" max="10" width="21" style="4" customWidth="1"/>
    <col min="11" max="11" width="6.140625" style="4" customWidth="1"/>
    <col min="12" max="12" width="19.5703125" style="4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57"/>
      <c r="M1" s="57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57"/>
      <c r="M2" s="57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122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17</v>
      </c>
      <c r="B16" s="10">
        <v>0.63097000000000003</v>
      </c>
      <c r="C16" s="10"/>
      <c r="D16" s="10">
        <v>0.50754999999999995</v>
      </c>
      <c r="E16" s="10"/>
      <c r="F16" s="10">
        <v>1.265E-2</v>
      </c>
      <c r="G16" s="10"/>
      <c r="H16" s="10"/>
      <c r="I16" s="10"/>
      <c r="J16" s="10"/>
      <c r="K16" s="10"/>
      <c r="L16" s="10">
        <f>+D16+F16</f>
        <v>0.5202</v>
      </c>
      <c r="M16" s="10">
        <f>+L16+B16</f>
        <v>1.15117</v>
      </c>
      <c r="N16" s="1"/>
      <c r="O16" s="10" t="s">
        <v>18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67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64">
        <v>-9.8083883302372346E-2</v>
      </c>
      <c r="N18" s="1"/>
      <c r="O18" s="10" t="s">
        <v>18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17</v>
      </c>
      <c r="B25" s="10">
        <f>+B16</f>
        <v>0.63097000000000003</v>
      </c>
      <c r="C25" s="10"/>
      <c r="D25" s="10">
        <f>+D16</f>
        <v>0.50754999999999995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0.5202</v>
      </c>
      <c r="M25" s="10">
        <f>B25+L25</f>
        <v>1.15117</v>
      </c>
      <c r="N25" s="1"/>
      <c r="O25" s="10" t="s">
        <v>18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17</v>
      </c>
      <c r="B33" s="10">
        <v>0.16553999999999999</v>
      </c>
      <c r="C33" s="10"/>
      <c r="D33" s="10">
        <v>0.26738000000000001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0.20979</v>
      </c>
      <c r="M33" s="10">
        <f>B33+L33</f>
        <v>0.37533</v>
      </c>
      <c r="N33" s="10"/>
      <c r="O33" s="10" t="s">
        <v>18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23</v>
      </c>
      <c r="B41" s="10">
        <v>0.40138000000000001</v>
      </c>
      <c r="C41" s="10"/>
      <c r="D41" s="10">
        <v>0.41992000000000002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0.44287000000000004</v>
      </c>
      <c r="M41" s="10">
        <f>B41+L41</f>
        <v>0.84425000000000006</v>
      </c>
      <c r="N41" s="10"/>
      <c r="O41" s="10" t="s">
        <v>18</v>
      </c>
    </row>
    <row r="42" spans="1:15" ht="20.100000000000001" customHeight="1">
      <c r="A42" s="1" t="s">
        <v>24</v>
      </c>
      <c r="B42" s="10">
        <v>0.33788000000000001</v>
      </c>
      <c r="C42" s="10"/>
      <c r="D42" s="10">
        <f>D41</f>
        <v>0.41992000000000002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0.44287000000000004</v>
      </c>
      <c r="M42" s="10">
        <f>B42+L42</f>
        <v>0.78075000000000006</v>
      </c>
      <c r="N42" s="10"/>
      <c r="O42" s="10" t="s">
        <v>18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23</v>
      </c>
      <c r="B51" s="10">
        <v>0.41846</v>
      </c>
      <c r="C51" s="10"/>
      <c r="D51" s="10">
        <v>0.34460999999999997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0.33015999999999995</v>
      </c>
      <c r="M51" s="10">
        <f>B51+L51</f>
        <v>0.74861999999999995</v>
      </c>
      <c r="N51" s="10"/>
      <c r="O51" s="10" t="s">
        <v>18</v>
      </c>
    </row>
    <row r="52" spans="1:15" ht="20.100000000000001" customHeight="1">
      <c r="A52" s="1" t="s">
        <v>26</v>
      </c>
      <c r="B52" s="10">
        <v>0.30151</v>
      </c>
      <c r="C52" s="10"/>
      <c r="D52" s="10">
        <f>D51</f>
        <v>0.34460999999999997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0.33015999999999995</v>
      </c>
      <c r="M52" s="10">
        <f>B52+L52</f>
        <v>0.63166999999999995</v>
      </c>
      <c r="N52" s="10"/>
      <c r="O52" s="10" t="s">
        <v>18</v>
      </c>
    </row>
    <row r="53" spans="1:15" ht="20.100000000000001" customHeight="1">
      <c r="A53" s="1" t="s">
        <v>27</v>
      </c>
      <c r="B53" s="10">
        <v>0.24117</v>
      </c>
      <c r="C53" s="10"/>
      <c r="D53" s="10">
        <f>D52</f>
        <v>0.34460999999999997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0.33015999999999995</v>
      </c>
      <c r="M53" s="10">
        <f>B53+L53</f>
        <v>0.57132999999999989</v>
      </c>
      <c r="N53" s="10"/>
      <c r="O53" s="10" t="s">
        <v>18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119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17</v>
      </c>
      <c r="B63" s="10">
        <v>0.63097000000000003</v>
      </c>
      <c r="C63" s="10"/>
      <c r="D63" s="10">
        <f>+D16</f>
        <v>0.50754999999999995</v>
      </c>
      <c r="E63" s="10"/>
      <c r="F63" s="10">
        <f>+F16</f>
        <v>1.265E-2</v>
      </c>
      <c r="G63" s="10"/>
      <c r="H63" s="10"/>
      <c r="I63" s="10"/>
      <c r="J63" s="10"/>
      <c r="K63" s="10"/>
      <c r="L63" s="10">
        <f>SUM(D63:J63)</f>
        <v>0.5202</v>
      </c>
      <c r="M63" s="10">
        <f>B63+L63</f>
        <v>1.15117</v>
      </c>
      <c r="N63" s="10"/>
      <c r="O63" s="10" t="s">
        <v>18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67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64">
        <f>+M18</f>
        <v>-9.8083883302372346E-2</v>
      </c>
      <c r="N65" s="1"/>
      <c r="O65" s="1" t="s">
        <v>18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120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13</v>
      </c>
      <c r="B69" s="9">
        <f>+B38</f>
        <v>25.24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25.24</v>
      </c>
      <c r="N69" s="1"/>
      <c r="O69" s="1" t="s">
        <v>15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23</v>
      </c>
      <c r="B72" s="10">
        <f>+B51</f>
        <v>0.41846</v>
      </c>
      <c r="C72" s="10"/>
      <c r="D72" s="10">
        <f>+D51</f>
        <v>0.34460999999999997</v>
      </c>
      <c r="E72" s="10"/>
      <c r="F72" s="10">
        <f>+F51</f>
        <v>-1.4449999999999999E-2</v>
      </c>
      <c r="G72" s="10"/>
      <c r="H72" s="10"/>
      <c r="I72" s="10"/>
      <c r="J72" s="10"/>
      <c r="K72" s="10"/>
      <c r="L72" s="10">
        <f>SUM(D72:J72)</f>
        <v>0.33015999999999995</v>
      </c>
      <c r="M72" s="10">
        <f>B72+L72</f>
        <v>0.74861999999999995</v>
      </c>
      <c r="N72" s="10"/>
      <c r="O72" s="10" t="s">
        <v>18</v>
      </c>
    </row>
    <row r="73" spans="1:15" ht="20.100000000000001" customHeight="1">
      <c r="A73" s="1" t="s">
        <v>26</v>
      </c>
      <c r="B73" s="10">
        <f t="shared" ref="B73:B74" si="0">+B52</f>
        <v>0.30151</v>
      </c>
      <c r="C73" s="10"/>
      <c r="D73" s="10">
        <f>D72</f>
        <v>0.34460999999999997</v>
      </c>
      <c r="E73" s="10"/>
      <c r="F73" s="10">
        <f>F72</f>
        <v>-1.4449999999999999E-2</v>
      </c>
      <c r="G73" s="10"/>
      <c r="H73" s="10"/>
      <c r="I73" s="10"/>
      <c r="J73" s="10"/>
      <c r="K73" s="10"/>
      <c r="L73" s="10">
        <f>SUM(D73:J73)</f>
        <v>0.33015999999999995</v>
      </c>
      <c r="M73" s="10">
        <f>B73+L73</f>
        <v>0.63166999999999995</v>
      </c>
      <c r="N73" s="10"/>
      <c r="O73" s="10" t="s">
        <v>18</v>
      </c>
    </row>
    <row r="74" spans="1:15" ht="20.100000000000001" customHeight="1">
      <c r="A74" s="1" t="s">
        <v>27</v>
      </c>
      <c r="B74" s="10">
        <f t="shared" si="0"/>
        <v>0.24117</v>
      </c>
      <c r="C74" s="10"/>
      <c r="D74" s="10">
        <f>D73</f>
        <v>0.34460999999999997</v>
      </c>
      <c r="E74" s="10"/>
      <c r="F74" s="10">
        <f>F73</f>
        <v>-1.4449999999999999E-2</v>
      </c>
      <c r="G74" s="10"/>
      <c r="H74" s="10"/>
      <c r="I74" s="10"/>
      <c r="J74" s="10"/>
      <c r="K74" s="10"/>
      <c r="L74" s="10">
        <f>SUM(D74:J74)</f>
        <v>0.33015999999999995</v>
      </c>
      <c r="M74" s="10">
        <f>B74+L74</f>
        <v>0.57132999999999989</v>
      </c>
      <c r="N74" s="10"/>
      <c r="O74" s="10" t="s">
        <v>18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29</v>
      </c>
      <c r="B79" s="9">
        <v>18.510000000000002</v>
      </c>
      <c r="C79" s="1"/>
      <c r="D79" s="10">
        <v>0.23017000000000001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3.85</v>
      </c>
      <c r="M79" s="9">
        <f>ROUND(+B79+L79,2)</f>
        <v>22.36</v>
      </c>
      <c r="N79" s="1"/>
      <c r="O79" s="1" t="s">
        <v>15</v>
      </c>
    </row>
    <row r="80" spans="1:15" ht="20.100000000000001" customHeight="1">
      <c r="A80" s="1"/>
      <c r="B80" s="9"/>
      <c r="C80" s="1"/>
      <c r="D80" s="10"/>
      <c r="E80" s="1"/>
      <c r="F80" s="56"/>
      <c r="G80" s="56"/>
      <c r="H80" s="56"/>
      <c r="I80" s="56"/>
      <c r="J80" s="56"/>
      <c r="K80" s="56"/>
      <c r="L80" s="56"/>
      <c r="M80" s="9"/>
      <c r="N80" s="1"/>
      <c r="O80" s="1"/>
    </row>
    <row r="81" spans="1:15" ht="20.100000000000001" customHeight="1">
      <c r="A81" s="13"/>
      <c r="B81" s="1"/>
      <c r="C81" s="1"/>
      <c r="D81" s="1" t="s">
        <v>123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57" t="s">
        <v>131</v>
      </c>
      <c r="B82" s="1"/>
      <c r="C82" s="1"/>
      <c r="D82" s="1"/>
      <c r="E82" s="1"/>
      <c r="F82" s="1" t="s">
        <v>124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118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 t="s">
        <v>129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 MARCH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1.1183799999999999</v>
      </c>
      <c r="K101" s="1"/>
      <c r="L101" s="1"/>
      <c r="M101" s="10">
        <f>SUM(F101:J101)</f>
        <v>1.35958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2.453E-2</v>
      </c>
      <c r="K103" s="10"/>
      <c r="L103" s="1"/>
      <c r="M103" s="10">
        <f>SUM(F103:J103)</f>
        <v>2.453E-2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0.19427</v>
      </c>
      <c r="K107" s="1"/>
      <c r="L107" s="1"/>
      <c r="M107" s="10">
        <f>SUM(F107:J107)</f>
        <v>0.19427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1.1183799999999999</v>
      </c>
      <c r="K114" s="1"/>
      <c r="L114" s="1"/>
      <c r="M114" s="10">
        <f>SUM(F114:J114)</f>
        <v>1.35958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2.453E-2</v>
      </c>
      <c r="K116" s="1"/>
      <c r="L116" s="1"/>
      <c r="M116" s="10">
        <f>SUM(F116:J116)</f>
        <v>2.453E-2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0.19427</v>
      </c>
      <c r="K124" s="1"/>
      <c r="L124" s="1"/>
      <c r="M124" s="10">
        <f>SUM(F124:J124)</f>
        <v>0.19427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 t="s">
        <v>130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132</v>
      </c>
      <c r="B128" s="1"/>
      <c r="C128" s="1"/>
      <c r="D128" s="1"/>
      <c r="E128" s="1"/>
      <c r="F128" s="1" t="s">
        <v>125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121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68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69</v>
      </c>
    </row>
    <row r="133" spans="1:15" ht="20.100000000000001" customHeight="1">
      <c r="A133" s="24" t="s">
        <v>70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">
        <v>126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71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72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73</v>
      </c>
      <c r="B145" s="30"/>
      <c r="C145" s="30"/>
      <c r="D145" s="30"/>
      <c r="E145" s="30"/>
      <c r="F145" s="30"/>
      <c r="G145" s="30"/>
      <c r="H145" s="58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74</v>
      </c>
      <c r="B146" s="30"/>
      <c r="C146" s="30"/>
      <c r="D146" s="30"/>
      <c r="E146" s="30"/>
      <c r="F146" s="30"/>
      <c r="G146" s="30"/>
      <c r="H146" s="58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58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37</v>
      </c>
      <c r="B148" s="30"/>
      <c r="C148" s="30"/>
      <c r="D148" s="30"/>
      <c r="E148" s="30"/>
      <c r="F148" s="30"/>
      <c r="G148" s="30"/>
      <c r="H148" s="59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72</v>
      </c>
      <c r="B149" s="30"/>
      <c r="C149" s="30"/>
      <c r="D149" s="30"/>
      <c r="E149" s="30"/>
      <c r="F149" s="30"/>
      <c r="G149" s="30"/>
      <c r="H149" s="60">
        <v>6.5659999999999996E-2</v>
      </c>
      <c r="I149" s="30" t="s">
        <v>18</v>
      </c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73</v>
      </c>
      <c r="B150" s="30"/>
      <c r="C150" s="30"/>
      <c r="D150" s="30"/>
      <c r="E150" s="30"/>
      <c r="F150" s="30"/>
      <c r="G150" s="30"/>
      <c r="H150" s="60">
        <v>4.58E-2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74</v>
      </c>
      <c r="B151" s="30"/>
      <c r="C151" s="30"/>
      <c r="D151" s="30"/>
      <c r="E151" s="30"/>
      <c r="F151" s="30"/>
      <c r="G151" s="30"/>
      <c r="H151" s="60">
        <v>4.0390000000000002E-2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60"/>
      <c r="I152" s="26"/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75</v>
      </c>
      <c r="B153" s="30"/>
      <c r="C153" s="30"/>
      <c r="D153" s="30"/>
      <c r="E153" s="30"/>
      <c r="F153" s="30"/>
      <c r="G153" s="30"/>
      <c r="H153" s="59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76</v>
      </c>
      <c r="B154" s="30"/>
      <c r="C154" s="30"/>
      <c r="D154" s="30"/>
      <c r="E154" s="30"/>
      <c r="F154" s="30"/>
      <c r="G154" s="30"/>
      <c r="H154" s="59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77</v>
      </c>
      <c r="B155" s="30"/>
      <c r="C155" s="30"/>
      <c r="D155" s="30"/>
      <c r="E155" s="30"/>
      <c r="F155" s="30"/>
      <c r="G155" s="30"/>
      <c r="H155" s="60">
        <v>0.35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78</v>
      </c>
      <c r="B156" s="30"/>
      <c r="C156" s="30"/>
      <c r="D156" s="30"/>
      <c r="E156" s="30"/>
      <c r="F156" s="30"/>
      <c r="G156" s="30"/>
      <c r="H156" s="60">
        <v>0.35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79</v>
      </c>
      <c r="B157" s="30"/>
      <c r="C157" s="30"/>
      <c r="D157" s="30"/>
      <c r="E157" s="30"/>
      <c r="F157" s="30"/>
      <c r="G157" s="30"/>
      <c r="H157" s="60">
        <v>0.35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80</v>
      </c>
      <c r="B158" s="30"/>
      <c r="C158" s="30"/>
      <c r="D158" s="30"/>
      <c r="E158" s="30"/>
      <c r="F158" s="30"/>
      <c r="G158" s="30"/>
      <c r="H158" s="60">
        <v>0.35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81</v>
      </c>
      <c r="B159" s="30"/>
      <c r="C159" s="30"/>
      <c r="D159" s="30"/>
      <c r="E159" s="30"/>
      <c r="F159" s="30"/>
      <c r="G159" s="30"/>
      <c r="H159" s="60">
        <v>0.35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60">
        <v>0.35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26" t="s">
        <v>127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1" t="s">
        <v>128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1" t="s">
        <v>124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 MARCH 2021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0.25556999999999996</v>
      </c>
      <c r="K189" s="1"/>
      <c r="L189" s="1"/>
      <c r="M189" s="10">
        <f>SUM(F189:J189)</f>
        <v>0.97870000000000001</v>
      </c>
      <c r="N189" s="1" t="s">
        <v>18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1.24</v>
      </c>
      <c r="N191" s="1" t="s">
        <v>54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0.25556999999999996</v>
      </c>
      <c r="K200" s="1"/>
      <c r="L200" s="1"/>
      <c r="M200" s="10">
        <f>SUM(F200:J200)</f>
        <v>0.33345999999999998</v>
      </c>
      <c r="N200" s="1" t="s">
        <v>18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0.42</v>
      </c>
      <c r="N202" s="1" t="s">
        <v>54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6.13E-2</v>
      </c>
      <c r="K210" s="1"/>
      <c r="L210" s="1"/>
      <c r="M210" s="10">
        <f>SUM(F210:J210)</f>
        <v>0.49643000000000004</v>
      </c>
      <c r="N210" s="1" t="s">
        <v>18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0.19427</v>
      </c>
      <c r="K212" s="1"/>
      <c r="L212" s="1"/>
      <c r="M212" s="10">
        <f>(J212)</f>
        <v>0.19427</v>
      </c>
      <c r="N212" s="1" t="s">
        <v>18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0.87</v>
      </c>
      <c r="N214" s="1" t="s">
        <v>54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6.13E-2</v>
      </c>
      <c r="K223" s="10"/>
      <c r="L223" s="1"/>
      <c r="M223" s="10">
        <f>(F223+J223)</f>
        <v>0.13919000000000001</v>
      </c>
      <c r="N223" s="1" t="s">
        <v>18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0.19427</v>
      </c>
      <c r="K225" s="1"/>
      <c r="L225" s="1"/>
      <c r="M225" s="10">
        <f>SUM(F225:J225)</f>
        <v>0.19427</v>
      </c>
      <c r="N225" s="1" t="s">
        <v>18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0.42</v>
      </c>
      <c r="N227" s="1" t="s">
        <v>54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2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 t="s">
        <v>63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 t="s">
        <v>64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0"/>
      <c r="D238" s="1" t="str">
        <f>+D127</f>
        <v>This Filing Effective for the Billing Month of March 2021/ Subject to Refund per Case No. PUR-2020-00095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02-17-21</v>
      </c>
      <c r="B239" s="1"/>
      <c r="C239" s="1"/>
      <c r="D239" s="1"/>
      <c r="E239" s="1"/>
      <c r="F239" s="1" t="str">
        <f>+F128</f>
        <v>Superseding Filing Effective for the Billing Month of December 2020/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65</v>
      </c>
    </row>
    <row r="247" spans="1:15" ht="20.100000000000001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 MARCH 2021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66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0.19427</v>
      </c>
      <c r="K265" s="1"/>
      <c r="L265" s="1"/>
      <c r="M265" s="10">
        <f>SUM(F265:J265)</f>
        <v>0.19427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 t="str">
        <f>+D238</f>
        <v>This Filing Effective for the Billing Month of March 2021/ Subject to Refund per Case No. PUR-2020-00095</v>
      </c>
      <c r="E277" s="1"/>
      <c r="F277" s="1"/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02-17-21</v>
      </c>
      <c r="B278" s="1"/>
      <c r="C278" s="1"/>
      <c r="D278" s="1"/>
      <c r="E278" s="1"/>
      <c r="F278" s="10" t="str">
        <f>+F239</f>
        <v>Superseding Filing Effective for the Billing Month of December 2020/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82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126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83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84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85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72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73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61">
        <v>1092.3</v>
      </c>
      <c r="N302" s="27"/>
      <c r="O302" s="27" t="s">
        <v>15</v>
      </c>
    </row>
    <row r="303" spans="1:15">
      <c r="A303" s="26" t="s">
        <v>74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61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61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2"/>
      <c r="N305" s="27"/>
      <c r="O305" s="27"/>
    </row>
    <row r="306" spans="1:15">
      <c r="A306" s="26" t="s">
        <v>72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3"/>
      <c r="N306" s="27"/>
      <c r="O306" s="27"/>
    </row>
    <row r="307" spans="1:15">
      <c r="A307" s="26" t="s">
        <v>73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2">
        <v>6.5659999999999996E-2</v>
      </c>
      <c r="N307" s="27"/>
      <c r="O307" s="27" t="s">
        <v>18</v>
      </c>
    </row>
    <row r="308" spans="1:15">
      <c r="A308" s="26" t="s">
        <v>74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2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2">
        <v>4.0390000000000002E-2</v>
      </c>
      <c r="N309" s="27"/>
      <c r="O309" s="27" t="s">
        <v>18</v>
      </c>
    </row>
    <row r="310" spans="1:15">
      <c r="A310" s="26" t="s">
        <v>75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2"/>
      <c r="N310" s="27"/>
      <c r="O310" s="27"/>
    </row>
    <row r="311" spans="1:15">
      <c r="A311" s="26" t="s">
        <v>76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60">
        <v>0.35</v>
      </c>
      <c r="N311" s="27"/>
      <c r="O311" s="27" t="s">
        <v>18</v>
      </c>
    </row>
    <row r="312" spans="1:15">
      <c r="A312" s="26" t="s">
        <v>77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60">
        <v>0.35</v>
      </c>
      <c r="N312" s="27"/>
      <c r="O312" s="27" t="s">
        <v>18</v>
      </c>
    </row>
    <row r="313" spans="1:15">
      <c r="A313" s="26" t="s">
        <v>78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60">
        <v>0.35</v>
      </c>
      <c r="N313" s="27"/>
      <c r="O313" s="27" t="s">
        <v>18</v>
      </c>
    </row>
    <row r="314" spans="1:15">
      <c r="A314" s="26" t="s">
        <v>79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60">
        <v>0.35</v>
      </c>
      <c r="N314" s="27"/>
      <c r="O314" s="27" t="s">
        <v>18</v>
      </c>
    </row>
    <row r="315" spans="1:15">
      <c r="A315" s="26" t="s">
        <v>80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60">
        <v>0.35</v>
      </c>
      <c r="N315" s="27"/>
      <c r="O315" s="27" t="s">
        <v>18</v>
      </c>
    </row>
    <row r="316" spans="1:15">
      <c r="A316" s="26" t="s">
        <v>81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60">
        <v>0.35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2-25-21</v>
      </c>
      <c r="B324" s="30"/>
      <c r="C324" s="30" t="str">
        <f>+C168</f>
        <v>This Filing Effective for the Billing Month of March 2021/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>Superseding Filing Effective for the Billing Month of February 2021/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86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117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116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87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88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89</v>
      </c>
      <c r="J339" s="32"/>
      <c r="K339" s="27"/>
      <c r="L339" s="27"/>
      <c r="M339" s="27"/>
      <c r="N339" s="27"/>
      <c r="O339" s="27"/>
    </row>
    <row r="340" spans="1:15">
      <c r="A340" s="32" t="s">
        <v>90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91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92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93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94</v>
      </c>
      <c r="J349" s="32"/>
      <c r="K349" s="27"/>
      <c r="L349" s="27"/>
      <c r="M349" s="27"/>
      <c r="N349" s="27"/>
      <c r="O349" s="27"/>
    </row>
    <row r="350" spans="1:15">
      <c r="A350" s="32" t="s">
        <v>95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96</v>
      </c>
      <c r="J351" s="32"/>
      <c r="K351" s="27"/>
      <c r="L351" s="27"/>
      <c r="M351" s="27"/>
      <c r="N351" s="27"/>
      <c r="O351" s="27"/>
    </row>
    <row r="352" spans="1:15">
      <c r="A352" s="32" t="s">
        <v>97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98</v>
      </c>
      <c r="J353" s="32"/>
      <c r="K353" s="27"/>
      <c r="L353" s="27"/>
      <c r="M353" s="27"/>
      <c r="N353" s="27"/>
      <c r="O353" s="27"/>
    </row>
    <row r="354" spans="1:15">
      <c r="A354" s="32" t="s">
        <v>99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96</v>
      </c>
      <c r="J355" s="32"/>
      <c r="K355" s="27"/>
      <c r="L355" s="27"/>
      <c r="M355" s="27"/>
      <c r="N355" s="27"/>
      <c r="O355" s="27"/>
    </row>
    <row r="356" spans="1:15">
      <c r="A356" s="32" t="s">
        <v>100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101</v>
      </c>
      <c r="K357" s="27"/>
      <c r="L357" s="27"/>
      <c r="M357" s="27"/>
      <c r="N357" s="27"/>
      <c r="O357" s="27"/>
    </row>
    <row r="358" spans="1:15">
      <c r="A358" s="32" t="s">
        <v>102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103</v>
      </c>
      <c r="K359" s="27"/>
      <c r="L359" s="27"/>
      <c r="M359" s="27"/>
      <c r="N359" s="27"/>
      <c r="O359" s="27"/>
    </row>
    <row r="360" spans="1:15">
      <c r="A360" s="32" t="s">
        <v>104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105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106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107</v>
      </c>
      <c r="B363" s="32"/>
      <c r="C363" s="32"/>
      <c r="D363" s="32"/>
      <c r="E363" s="32"/>
      <c r="F363" s="32"/>
      <c r="G363" s="32"/>
      <c r="H363" s="32"/>
      <c r="I363" s="32" t="s">
        <v>108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109</v>
      </c>
      <c r="J364" s="32"/>
      <c r="K364" s="27"/>
      <c r="L364" s="27"/>
      <c r="M364" s="27"/>
      <c r="N364" s="27"/>
      <c r="O364" s="27"/>
    </row>
    <row r="365" spans="1:15">
      <c r="A365" s="32" t="s">
        <v>110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106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107</v>
      </c>
      <c r="B367" s="32"/>
      <c r="C367" s="32"/>
      <c r="D367" s="32"/>
      <c r="E367" s="32"/>
      <c r="F367" s="32"/>
      <c r="G367" s="32"/>
      <c r="H367" s="32"/>
      <c r="I367" s="32" t="s">
        <v>111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112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113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114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115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2020-08-28T16:33:13Z</cp:lastPrinted>
  <dcterms:created xsi:type="dcterms:W3CDTF">2020-02-28T17:28:24Z</dcterms:created>
  <dcterms:modified xsi:type="dcterms:W3CDTF">2021-02-26T14:32:59Z</dcterms:modified>
</cp:coreProperties>
</file>